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UBERLÂNDIA\_NÃO USAR_Outubro Rosa e Novembro Azul\"/>
    </mc:Choice>
  </mc:AlternateContent>
  <xr:revisionPtr revIDLastSave="0" documentId="13_ncr:1_{C95DD014-28BB-42F0-B62F-08AF5F803A94}" xr6:coauthVersionLast="47" xr6:coauthVersionMax="47" xr10:uidLastSave="{00000000-0000-0000-0000-000000000000}"/>
  <bookViews>
    <workbookView xWindow="-120" yWindow="-120" windowWidth="20730" windowHeight="11160" xr2:uid="{2D37F139-3B04-452A-A49C-774F23FA9DB7}"/>
  </bookViews>
  <sheets>
    <sheet name="Ou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10" i="1" s="1"/>
  <c r="AH12" i="1"/>
  <c r="AI12" i="1"/>
  <c r="AL12" i="1" s="1"/>
  <c r="AK12" i="1"/>
  <c r="AH13" i="1"/>
  <c r="AH18" i="1" s="1"/>
  <c r="AI13" i="1"/>
  <c r="AL13" i="1" s="1"/>
  <c r="AM13" i="1" s="1"/>
  <c r="AO13" i="1" s="1"/>
  <c r="AK13" i="1"/>
  <c r="AH14" i="1"/>
  <c r="AI14" i="1"/>
  <c r="AK14" i="1"/>
  <c r="AL14" i="1"/>
  <c r="AM14" i="1" s="1"/>
  <c r="AO14" i="1" s="1"/>
  <c r="AH15" i="1"/>
  <c r="AI15" i="1"/>
  <c r="AK15" i="1"/>
  <c r="AL15" i="1"/>
  <c r="AM15" i="1"/>
  <c r="AO15" i="1"/>
  <c r="AH16" i="1"/>
  <c r="AI16" i="1"/>
  <c r="AL16" i="1" s="1"/>
  <c r="AM16" i="1" s="1"/>
  <c r="AO16" i="1" s="1"/>
  <c r="AK16" i="1"/>
  <c r="AH17" i="1"/>
  <c r="AI17" i="1"/>
  <c r="AL17" i="1" s="1"/>
  <c r="AM17" i="1" s="1"/>
  <c r="AO17" i="1" s="1"/>
  <c r="AK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C11" i="1" l="1"/>
  <c r="AO20" i="1"/>
  <c r="AM12" i="1"/>
  <c r="D11" i="1"/>
  <c r="D10" i="1"/>
  <c r="E11" i="1" l="1"/>
  <c r="E10" i="1"/>
  <c r="AM18" i="1"/>
  <c r="AO12" i="1"/>
  <c r="AM27" i="1" l="1"/>
  <c r="AO23" i="1" s="1"/>
  <c r="AO18" i="1"/>
  <c r="AO21" i="1" s="1"/>
  <c r="AO22" i="1"/>
  <c r="F11" i="1"/>
  <c r="F10" i="1"/>
  <c r="G11" i="1" l="1"/>
  <c r="G10" i="1"/>
  <c r="AO25" i="1"/>
  <c r="H11" i="1" l="1"/>
  <c r="H10" i="1"/>
  <c r="I10" i="1" l="1"/>
  <c r="I11" i="1"/>
  <c r="J10" i="1" l="1"/>
  <c r="J11" i="1"/>
  <c r="K11" i="1" l="1"/>
  <c r="K10" i="1"/>
  <c r="L11" i="1" l="1"/>
  <c r="L10" i="1"/>
  <c r="M11" i="1" l="1"/>
  <c r="M10" i="1"/>
  <c r="N11" i="1" l="1"/>
  <c r="N10" i="1"/>
  <c r="O10" i="1" l="1"/>
  <c r="O11" i="1"/>
  <c r="P11" i="1" l="1"/>
  <c r="P10" i="1"/>
  <c r="Q11" i="1" l="1"/>
  <c r="Q10" i="1"/>
  <c r="R10" i="1" l="1"/>
  <c r="R11" i="1"/>
  <c r="S11" i="1" l="1"/>
  <c r="S10" i="1"/>
  <c r="T11" i="1" l="1"/>
  <c r="T10" i="1"/>
  <c r="U11" i="1" l="1"/>
  <c r="U10" i="1"/>
  <c r="V11" i="1" l="1"/>
  <c r="V10" i="1"/>
  <c r="W10" i="1" l="1"/>
  <c r="W11" i="1"/>
  <c r="X10" i="1" l="1"/>
  <c r="X11" i="1"/>
  <c r="Y11" i="1" l="1"/>
  <c r="Y10" i="1"/>
  <c r="Z10" i="1" l="1"/>
  <c r="Z11" i="1"/>
  <c r="AA11" i="1" l="1"/>
  <c r="AA10" i="1"/>
  <c r="AB11" i="1" l="1"/>
  <c r="AB10" i="1"/>
  <c r="AC11" i="1" l="1"/>
  <c r="AC10" i="1"/>
  <c r="AD11" i="1" l="1"/>
  <c r="AD10" i="1"/>
  <c r="AE10" i="1" l="1"/>
  <c r="AE11" i="1"/>
  <c r="AF10" i="1" l="1"/>
  <c r="AF11" i="1"/>
  <c r="AG11" i="1" l="1"/>
  <c r="AG10" i="1"/>
</calcChain>
</file>

<file path=xl/sharedStrings.xml><?xml version="1.0" encoding="utf-8"?>
<sst xmlns="http://schemas.openxmlformats.org/spreadsheetml/2006/main" count="41" uniqueCount="37">
  <si>
    <t>SOMA DOS CACHÊS</t>
  </si>
  <si>
    <t xml:space="preserve">Valor Total Projeto </t>
  </si>
  <si>
    <t xml:space="preserve">Custo de Produção </t>
  </si>
  <si>
    <t>Cachê</t>
  </si>
  <si>
    <t>Valor Liquido</t>
  </si>
  <si>
    <t>Desconto Médio</t>
  </si>
  <si>
    <t>Total Bruto</t>
  </si>
  <si>
    <t>Frequência da Mídia</t>
  </si>
  <si>
    <t xml:space="preserve">FATOR ÚNICO </t>
  </si>
  <si>
    <t>Recortes</t>
  </si>
  <si>
    <t>DIGITAL FEED</t>
  </si>
  <si>
    <t>Paranaíba Mais</t>
  </si>
  <si>
    <t>PUBLI EDITORIAL</t>
  </si>
  <si>
    <t>MERCHAN 60"</t>
  </si>
  <si>
    <t>Merchan</t>
  </si>
  <si>
    <t>VOCÊ COM MÔNICA CUNHA 30''</t>
  </si>
  <si>
    <t>CITAÇÃO 5"</t>
  </si>
  <si>
    <t>Citação de abertura e encerramento</t>
  </si>
  <si>
    <t>INSERT 10"</t>
  </si>
  <si>
    <t>Inserts</t>
  </si>
  <si>
    <t>CONTEÚDO PATROCINADO 5'</t>
  </si>
  <si>
    <t>Conteúdo Patrocinado</t>
  </si>
  <si>
    <t>VALOR FINAL</t>
  </si>
  <si>
    <t>DESCONTO</t>
  </si>
  <si>
    <t>VALOR TOTAL</t>
  </si>
  <si>
    <t>VALOR UNITÁRIO
DA ENTREGA</t>
  </si>
  <si>
    <t>FATOR</t>
  </si>
  <si>
    <t>FORMATO</t>
  </si>
  <si>
    <t>COMERCIAL 30"</t>
  </si>
  <si>
    <t>QTD</t>
  </si>
  <si>
    <t>DESCRIÇÃO</t>
  </si>
  <si>
    <t>PROGRAMAS</t>
  </si>
  <si>
    <t xml:space="preserve">Mês </t>
  </si>
  <si>
    <t xml:space="preserve">Data da Proposta </t>
  </si>
  <si>
    <t>Executivo</t>
  </si>
  <si>
    <t>Cliente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</si>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</sst>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#,##0.00_);[Red]\(&quot;R$&quot;#,##0.00\)"/>
    <numFmt numFmtId="165" formatCode="_(* #,##0.00_);_(* \(#,##0.00\);_(* &quot;-&quot;??_);_(@_)"/>
    <numFmt numFmtId="166" formatCode="dd"/>
    <numFmt numFmtId="167" formatCode="ddd"/>
    <numFmt numFmtId="168" formatCode="[$-416]mmmm\-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ptos"/>
      <family val="2"/>
    </font>
  </fonts>
  <fills count="20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00B050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rgb="FFF2F2F2"/>
      </patternFill>
    </fill>
    <fill>
      <patternFill patternType="solid">
        <fgColor theme="4" tint="-0.499984740745262"/>
        <bgColor rgb="FFE2EFD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rgb="FFF2F2F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rgb="FFF2F2F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rgb="FFE2EFD9"/>
      </patternFill>
    </fill>
    <fill>
      <patternFill patternType="solid">
        <fgColor rgb="FF002060"/>
        <bgColor rgb="FFE2EFD9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60">
    <xf numFmtId="0" fontId="0" fillId="0" borderId="0" xfId="0"/>
    <xf numFmtId="44" fontId="4" fillId="2" borderId="1" xfId="3" applyNumberFormat="1" applyBorder="1"/>
    <xf numFmtId="0" fontId="4" fillId="2" borderId="1" xfId="3" applyBorder="1"/>
    <xf numFmtId="44" fontId="5" fillId="3" borderId="2" xfId="1" applyFont="1" applyFill="1" applyBorder="1" applyAlignment="1">
      <alignment horizontal="center"/>
    </xf>
    <xf numFmtId="44" fontId="6" fillId="5" borderId="2" xfId="1" applyFont="1" applyFill="1" applyBorder="1" applyAlignment="1">
      <alignment horizontal="center"/>
    </xf>
    <xf numFmtId="44" fontId="6" fillId="7" borderId="2" xfId="1" applyFont="1" applyFill="1" applyBorder="1" applyAlignment="1">
      <alignment horizontal="center"/>
    </xf>
    <xf numFmtId="10" fontId="5" fillId="8" borderId="2" xfId="0" applyNumberFormat="1" applyFont="1" applyFill="1" applyBorder="1" applyAlignment="1">
      <alignment horizontal="center"/>
    </xf>
    <xf numFmtId="44" fontId="6" fillId="10" borderId="2" xfId="1" applyFont="1" applyFill="1" applyBorder="1" applyAlignment="1">
      <alignment horizontal="center"/>
    </xf>
    <xf numFmtId="10" fontId="6" fillId="12" borderId="2" xfId="0" applyNumberFormat="1" applyFont="1" applyFill="1" applyBorder="1" applyAlignment="1">
      <alignment horizontal="center"/>
    </xf>
    <xf numFmtId="44" fontId="6" fillId="14" borderId="2" xfId="1" applyFont="1" applyFill="1" applyBorder="1" applyAlignment="1">
      <alignment horizontal="center" wrapText="1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7" fillId="0" borderId="0" xfId="0" applyFont="1"/>
    <xf numFmtId="44" fontId="3" fillId="0" borderId="6" xfId="0" applyNumberFormat="1" applyFont="1" applyBorder="1"/>
    <xf numFmtId="0" fontId="4" fillId="16" borderId="7" xfId="0" applyFont="1" applyFill="1" applyBorder="1"/>
    <xf numFmtId="0" fontId="8" fillId="16" borderId="7" xfId="0" applyFont="1" applyFill="1" applyBorder="1" applyAlignment="1">
      <alignment horizontal="center"/>
    </xf>
    <xf numFmtId="44" fontId="0" fillId="0" borderId="2" xfId="0" applyNumberFormat="1" applyBorder="1"/>
    <xf numFmtId="9" fontId="0" fillId="0" borderId="8" xfId="2" applyFont="1" applyBorder="1"/>
    <xf numFmtId="0" fontId="0" fillId="0" borderId="2" xfId="0" applyBorder="1"/>
    <xf numFmtId="44" fontId="0" fillId="0" borderId="2" xfId="1" applyFont="1" applyBorder="1"/>
    <xf numFmtId="0" fontId="0" fillId="0" borderId="8" xfId="0" applyBorder="1"/>
    <xf numFmtId="44" fontId="0" fillId="0" borderId="8" xfId="0" applyNumberFormat="1" applyBorder="1"/>
    <xf numFmtId="44" fontId="0" fillId="0" borderId="8" xfId="1" applyFont="1" applyBorder="1"/>
    <xf numFmtId="166" fontId="7" fillId="17" borderId="10" xfId="0" applyNumberFormat="1" applyFont="1" applyFill="1" applyBorder="1" applyAlignment="1">
      <alignment horizontal="center" vertical="center"/>
    </xf>
    <xf numFmtId="166" fontId="7" fillId="17" borderId="11" xfId="0" applyNumberFormat="1" applyFont="1" applyFill="1" applyBorder="1" applyAlignment="1">
      <alignment horizontal="center" vertical="center"/>
    </xf>
    <xf numFmtId="166" fontId="7" fillId="17" borderId="12" xfId="0" applyNumberFormat="1" applyFont="1" applyFill="1" applyBorder="1" applyAlignment="1">
      <alignment horizontal="center" vertical="center"/>
    </xf>
    <xf numFmtId="167" fontId="7" fillId="17" borderId="14" xfId="0" applyNumberFormat="1" applyFont="1" applyFill="1" applyBorder="1" applyAlignment="1">
      <alignment horizontal="center" textRotation="90"/>
    </xf>
    <xf numFmtId="167" fontId="7" fillId="17" borderId="15" xfId="0" applyNumberFormat="1" applyFont="1" applyFill="1" applyBorder="1" applyAlignment="1">
      <alignment horizontal="center" textRotation="90"/>
    </xf>
    <xf numFmtId="167" fontId="7" fillId="17" borderId="16" xfId="0" applyNumberFormat="1" applyFont="1" applyFill="1" applyBorder="1" applyAlignment="1">
      <alignment horizontal="center" textRotation="90"/>
    </xf>
    <xf numFmtId="0" fontId="7" fillId="17" borderId="2" xfId="0" applyFont="1" applyFill="1" applyBorder="1" applyAlignment="1">
      <alignment vertical="center"/>
    </xf>
    <xf numFmtId="0" fontId="0" fillId="19" borderId="0" xfId="0" applyFill="1"/>
    <xf numFmtId="17" fontId="10" fillId="19" borderId="2" xfId="0" applyNumberFormat="1" applyFont="1" applyFill="1" applyBorder="1" applyAlignment="1">
      <alignment horizontal="center" vertical="center"/>
    </xf>
    <xf numFmtId="0" fontId="7" fillId="17" borderId="2" xfId="0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7" fillId="15" borderId="3" xfId="0" applyFont="1" applyFill="1" applyBorder="1" applyAlignment="1">
      <alignment horizontal="center"/>
    </xf>
    <xf numFmtId="0" fontId="7" fillId="13" borderId="5" xfId="0" applyFont="1" applyFill="1" applyBorder="1" applyAlignment="1">
      <alignment horizontal="center"/>
    </xf>
    <xf numFmtId="0" fontId="7" fillId="13" borderId="4" xfId="0" applyFont="1" applyFill="1" applyBorder="1" applyAlignment="1">
      <alignment horizontal="center"/>
    </xf>
    <xf numFmtId="0" fontId="7" fillId="13" borderId="3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  <xf numFmtId="0" fontId="5" fillId="16" borderId="13" xfId="0" applyFont="1" applyFill="1" applyBorder="1" applyAlignment="1">
      <alignment horizontal="center" vertical="center" wrapText="1"/>
    </xf>
    <xf numFmtId="0" fontId="5" fillId="16" borderId="9" xfId="0" applyFont="1" applyFill="1" applyBorder="1" applyAlignment="1">
      <alignment horizontal="center" vertical="center" wrapText="1"/>
    </xf>
    <xf numFmtId="0" fontId="5" fillId="16" borderId="13" xfId="0" applyFont="1" applyFill="1" applyBorder="1" applyAlignment="1">
      <alignment horizontal="center" vertical="center"/>
    </xf>
    <xf numFmtId="0" fontId="5" fillId="16" borderId="9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18" borderId="13" xfId="0" applyFont="1" applyFill="1" applyBorder="1" applyAlignment="1">
      <alignment horizontal="center" vertical="center"/>
    </xf>
    <xf numFmtId="0" fontId="2" fillId="16" borderId="17" xfId="0" applyFont="1" applyFill="1" applyBorder="1"/>
    <xf numFmtId="0" fontId="2" fillId="16" borderId="9" xfId="0" applyFont="1" applyFill="1" applyBorder="1"/>
    <xf numFmtId="168" fontId="9" fillId="18" borderId="18" xfId="0" applyNumberFormat="1" applyFont="1" applyFill="1" applyBorder="1" applyAlignment="1">
      <alignment horizontal="center" vertical="center"/>
    </xf>
    <xf numFmtId="0" fontId="9" fillId="16" borderId="18" xfId="0" applyFont="1" applyFill="1" applyBorder="1"/>
    <xf numFmtId="0" fontId="11" fillId="0" borderId="0" xfId="0" applyFont="1" applyAlignment="1">
      <alignment vertical="center"/>
    </xf>
  </cellXfs>
  <cellStyles count="4">
    <cellStyle name="Ênfase3" xfId="3" builtinId="37"/>
    <cellStyle name="Moeda" xfId="1" builtinId="4"/>
    <cellStyle name="Normal" xfId="0" builtinId="0"/>
    <cellStyle name="Porcentagem" xfId="2" builtinId="5"/>
  </cellStyles>
  <dxfs count="2">
    <dxf>
      <font>
        <color theme="0"/>
      </font>
      <fill>
        <patternFill patternType="solid">
          <fgColor rgb="FF548135"/>
          <bgColor rgb="FF548135"/>
        </patternFill>
      </fill>
    </dxf>
    <dxf>
      <font>
        <color theme="0"/>
      </font>
      <fill>
        <patternFill patternType="solid">
          <fgColor rgb="FF548135"/>
          <bgColor rgb="FF5481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874520" cy="775044"/>
    <xdr:pic>
      <xdr:nvPicPr>
        <xdr:cNvPr id="2" name="Imagem 1">
          <a:extLst>
            <a:ext uri="{FF2B5EF4-FFF2-40B4-BE49-F238E27FC236}">
              <a16:creationId xmlns:a16="http://schemas.microsoft.com/office/drawing/2014/main" id="{5428222B-35BD-421D-B6E4-5409CBA7B2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10" t="20491" r="12694" b="23572"/>
        <a:stretch/>
      </xdr:blipFill>
      <xdr:spPr>
        <a:xfrm>
          <a:off x="0" y="190500"/>
          <a:ext cx="1874520" cy="77504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arketing%202025\24.%20Book%20de%20Projetos\Outubro%20Rosa%20e%20Novembro%20Azul\Planilha%20outubro%20rosa%20e%20novembro%20azul%20Unimed.xlsx" TargetMode="External"/><Relationship Id="rId1" Type="http://schemas.openxmlformats.org/officeDocument/2006/relationships/externalLinkPath" Target="file:///Z:\Marketing%202025\24.%20Book%20de%20Projetos\Outubro%20Rosa%20e%20Novembro%20Azul\Planilha%20outubro%20rosa%20e%20novembro%20azul%20Unim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"/>
      <sheetName val="Valores "/>
      <sheetName val="Fatores"/>
      <sheetName val="Planilha outubro rosa e novembr"/>
    </sheetNames>
    <sheetDataSet>
      <sheetData sheetId="0" refreshError="1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B5182-FA8D-4067-A4B5-C7A5E54A72A8}">
  <dimension ref="A2:AO30"/>
  <sheetViews>
    <sheetView showGridLines="0" tabSelected="1" topLeftCell="AJ14" workbookViewId="0">
      <selection activeCell="AJ28" sqref="AJ28"/>
    </sheetView>
  </sheetViews>
  <sheetFormatPr defaultRowHeight="15" x14ac:dyDescent="0.25"/>
  <cols>
    <col min="1" max="2" width="24" customWidth="1"/>
    <col min="3" max="33" width="3.28515625" bestFit="1" customWidth="1"/>
    <col min="34" max="34" width="4.42578125" bestFit="1" customWidth="1"/>
    <col min="35" max="35" width="13.7109375" bestFit="1" customWidth="1"/>
    <col min="36" max="36" width="27.140625" customWidth="1"/>
    <col min="37" max="37" width="15.7109375" bestFit="1" customWidth="1"/>
    <col min="38" max="38" width="17" bestFit="1" customWidth="1"/>
    <col min="39" max="39" width="14.28515625" bestFit="1" customWidth="1"/>
    <col min="40" max="40" width="10.85546875" customWidth="1"/>
    <col min="41" max="41" width="14.28515625" bestFit="1" customWidth="1"/>
  </cols>
  <sheetData>
    <row r="2" spans="1:41" ht="60.6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</row>
    <row r="4" spans="1:41" x14ac:dyDescent="0.25">
      <c r="A4" s="29" t="s">
        <v>35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41" x14ac:dyDescent="0.25">
      <c r="A5" s="29" t="s">
        <v>34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41" x14ac:dyDescent="0.25">
      <c r="A6" s="29" t="s">
        <v>33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41" ht="15.75" x14ac:dyDescent="0.25">
      <c r="A7" s="29" t="s">
        <v>32</v>
      </c>
      <c r="B7" s="31">
        <v>46296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41" ht="15.75" thickBot="1" x14ac:dyDescent="0.3"/>
    <row r="9" spans="1:41" ht="15.75" thickBot="1" x14ac:dyDescent="0.3">
      <c r="A9" s="54" t="s">
        <v>31</v>
      </c>
      <c r="B9" s="54" t="s">
        <v>30</v>
      </c>
      <c r="C9" s="57">
        <f>$B$7</f>
        <v>46296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</row>
    <row r="10" spans="1:41" ht="48" customHeight="1" x14ac:dyDescent="0.25">
      <c r="A10" s="55"/>
      <c r="B10" s="55"/>
      <c r="C10" s="28">
        <f>+C9</f>
        <v>46296</v>
      </c>
      <c r="D10" s="27">
        <f t="shared" ref="D10:AG10" si="0">C10+1</f>
        <v>46297</v>
      </c>
      <c r="E10" s="27">
        <f t="shared" si="0"/>
        <v>46298</v>
      </c>
      <c r="F10" s="27">
        <f t="shared" si="0"/>
        <v>46299</v>
      </c>
      <c r="G10" s="27">
        <f t="shared" si="0"/>
        <v>46300</v>
      </c>
      <c r="H10" s="27">
        <f t="shared" si="0"/>
        <v>46301</v>
      </c>
      <c r="I10" s="27">
        <f t="shared" si="0"/>
        <v>46302</v>
      </c>
      <c r="J10" s="27">
        <f t="shared" si="0"/>
        <v>46303</v>
      </c>
      <c r="K10" s="27">
        <f t="shared" si="0"/>
        <v>46304</v>
      </c>
      <c r="L10" s="27">
        <f t="shared" si="0"/>
        <v>46305</v>
      </c>
      <c r="M10" s="27">
        <f t="shared" si="0"/>
        <v>46306</v>
      </c>
      <c r="N10" s="27">
        <f t="shared" si="0"/>
        <v>46307</v>
      </c>
      <c r="O10" s="27">
        <f t="shared" si="0"/>
        <v>46308</v>
      </c>
      <c r="P10" s="27">
        <f t="shared" si="0"/>
        <v>46309</v>
      </c>
      <c r="Q10" s="27">
        <f t="shared" si="0"/>
        <v>46310</v>
      </c>
      <c r="R10" s="27">
        <f t="shared" si="0"/>
        <v>46311</v>
      </c>
      <c r="S10" s="27">
        <f t="shared" si="0"/>
        <v>46312</v>
      </c>
      <c r="T10" s="27">
        <f t="shared" si="0"/>
        <v>46313</v>
      </c>
      <c r="U10" s="27">
        <f t="shared" si="0"/>
        <v>46314</v>
      </c>
      <c r="V10" s="27">
        <f t="shared" si="0"/>
        <v>46315</v>
      </c>
      <c r="W10" s="27">
        <f t="shared" si="0"/>
        <v>46316</v>
      </c>
      <c r="X10" s="27">
        <f t="shared" si="0"/>
        <v>46317</v>
      </c>
      <c r="Y10" s="27">
        <f t="shared" si="0"/>
        <v>46318</v>
      </c>
      <c r="Z10" s="27">
        <f t="shared" si="0"/>
        <v>46319</v>
      </c>
      <c r="AA10" s="27">
        <f t="shared" si="0"/>
        <v>46320</v>
      </c>
      <c r="AB10" s="27">
        <f t="shared" si="0"/>
        <v>46321</v>
      </c>
      <c r="AC10" s="27">
        <f t="shared" si="0"/>
        <v>46322</v>
      </c>
      <c r="AD10" s="27">
        <f t="shared" si="0"/>
        <v>46323</v>
      </c>
      <c r="AE10" s="27">
        <f t="shared" si="0"/>
        <v>46324</v>
      </c>
      <c r="AF10" s="27">
        <f t="shared" si="0"/>
        <v>46325</v>
      </c>
      <c r="AG10" s="26">
        <f t="shared" si="0"/>
        <v>46326</v>
      </c>
      <c r="AH10" s="44" t="s">
        <v>29</v>
      </c>
      <c r="AI10" s="44" t="s">
        <v>28</v>
      </c>
      <c r="AJ10" s="44" t="s">
        <v>27</v>
      </c>
      <c r="AK10" s="44" t="s">
        <v>26</v>
      </c>
      <c r="AL10" s="42" t="s">
        <v>25</v>
      </c>
      <c r="AM10" s="44" t="s">
        <v>24</v>
      </c>
      <c r="AN10" s="44" t="s">
        <v>23</v>
      </c>
      <c r="AO10" s="44" t="s">
        <v>22</v>
      </c>
    </row>
    <row r="11" spans="1:41" ht="15.75" thickBot="1" x14ac:dyDescent="0.3">
      <c r="A11" s="56"/>
      <c r="B11" s="56"/>
      <c r="C11" s="25">
        <f>+C9</f>
        <v>46296</v>
      </c>
      <c r="D11" s="24">
        <f t="shared" ref="D11:AG11" si="1">C10+1</f>
        <v>46297</v>
      </c>
      <c r="E11" s="24">
        <f t="shared" si="1"/>
        <v>46298</v>
      </c>
      <c r="F11" s="24">
        <f t="shared" si="1"/>
        <v>46299</v>
      </c>
      <c r="G11" s="24">
        <f t="shared" si="1"/>
        <v>46300</v>
      </c>
      <c r="H11" s="24">
        <f t="shared" si="1"/>
        <v>46301</v>
      </c>
      <c r="I11" s="24">
        <f t="shared" si="1"/>
        <v>46302</v>
      </c>
      <c r="J11" s="24">
        <f t="shared" si="1"/>
        <v>46303</v>
      </c>
      <c r="K11" s="24">
        <f t="shared" si="1"/>
        <v>46304</v>
      </c>
      <c r="L11" s="24">
        <f t="shared" si="1"/>
        <v>46305</v>
      </c>
      <c r="M11" s="24">
        <f t="shared" si="1"/>
        <v>46306</v>
      </c>
      <c r="N11" s="24">
        <f t="shared" si="1"/>
        <v>46307</v>
      </c>
      <c r="O11" s="24">
        <f t="shared" si="1"/>
        <v>46308</v>
      </c>
      <c r="P11" s="24">
        <f t="shared" si="1"/>
        <v>46309</v>
      </c>
      <c r="Q11" s="24">
        <f t="shared" si="1"/>
        <v>46310</v>
      </c>
      <c r="R11" s="24">
        <f t="shared" si="1"/>
        <v>46311</v>
      </c>
      <c r="S11" s="24">
        <f t="shared" si="1"/>
        <v>46312</v>
      </c>
      <c r="T11" s="24">
        <f t="shared" si="1"/>
        <v>46313</v>
      </c>
      <c r="U11" s="24">
        <f t="shared" si="1"/>
        <v>46314</v>
      </c>
      <c r="V11" s="24">
        <f t="shared" si="1"/>
        <v>46315</v>
      </c>
      <c r="W11" s="24">
        <f t="shared" si="1"/>
        <v>46316</v>
      </c>
      <c r="X11" s="24">
        <f t="shared" si="1"/>
        <v>46317</v>
      </c>
      <c r="Y11" s="24">
        <f t="shared" si="1"/>
        <v>46318</v>
      </c>
      <c r="Z11" s="24">
        <f t="shared" si="1"/>
        <v>46319</v>
      </c>
      <c r="AA11" s="24">
        <f t="shared" si="1"/>
        <v>46320</v>
      </c>
      <c r="AB11" s="24">
        <f t="shared" si="1"/>
        <v>46321</v>
      </c>
      <c r="AC11" s="24">
        <f t="shared" si="1"/>
        <v>46322</v>
      </c>
      <c r="AD11" s="24">
        <f t="shared" si="1"/>
        <v>46323</v>
      </c>
      <c r="AE11" s="24">
        <f t="shared" si="1"/>
        <v>46324</v>
      </c>
      <c r="AF11" s="24">
        <f t="shared" si="1"/>
        <v>46325</v>
      </c>
      <c r="AG11" s="23">
        <f t="shared" si="1"/>
        <v>46326</v>
      </c>
      <c r="AH11" s="45"/>
      <c r="AI11" s="45"/>
      <c r="AJ11" s="45"/>
      <c r="AK11" s="45"/>
      <c r="AL11" s="43"/>
      <c r="AM11" s="45"/>
      <c r="AN11" s="45"/>
      <c r="AO11" s="45"/>
    </row>
    <row r="12" spans="1:41" x14ac:dyDescent="0.25">
      <c r="A12" s="20" t="s">
        <v>15</v>
      </c>
      <c r="B12" s="20" t="s">
        <v>21</v>
      </c>
      <c r="C12" s="18"/>
      <c r="D12" s="18"/>
      <c r="E12" s="18"/>
      <c r="F12" s="18"/>
      <c r="G12" s="18"/>
      <c r="H12" s="18"/>
      <c r="I12" s="18">
        <v>1</v>
      </c>
      <c r="J12" s="18"/>
      <c r="K12" s="18"/>
      <c r="L12" s="18"/>
      <c r="M12" s="18"/>
      <c r="N12" s="18"/>
      <c r="O12" s="18"/>
      <c r="P12" s="18">
        <v>1</v>
      </c>
      <c r="Q12" s="18"/>
      <c r="R12" s="18"/>
      <c r="S12" s="18"/>
      <c r="T12" s="18"/>
      <c r="U12" s="18"/>
      <c r="V12" s="18"/>
      <c r="W12" s="18">
        <v>1</v>
      </c>
      <c r="X12" s="18"/>
      <c r="Y12" s="18"/>
      <c r="Z12" s="18"/>
      <c r="AA12" s="18"/>
      <c r="AB12" s="18"/>
      <c r="AC12" s="18"/>
      <c r="AD12" s="18">
        <v>1</v>
      </c>
      <c r="AE12" s="18"/>
      <c r="AF12" s="18"/>
      <c r="AG12" s="18"/>
      <c r="AH12" s="20">
        <f t="shared" ref="AH12:AH17" si="2">SUM(C12:AG12)</f>
        <v>4</v>
      </c>
      <c r="AI12" s="19">
        <f>IF(A12&lt;&gt;0, VLOOKUP($A12,[1]!PRODUTOS[#All], 2, FALSE), 0)</f>
        <v>1826</v>
      </c>
      <c r="AJ12" s="22" t="s">
        <v>20</v>
      </c>
      <c r="AK12" s="18">
        <f>VLOOKUP($AJ12,[1]!FATORES[#All],2,0)</f>
        <v>15</v>
      </c>
      <c r="AL12" s="21">
        <f t="shared" ref="AL12:AL17" si="3">AI12*AK12</f>
        <v>27390</v>
      </c>
      <c r="AM12" s="21">
        <f t="shared" ref="AM12:AM17" si="4">AL12*AH12</f>
        <v>109560</v>
      </c>
      <c r="AN12" s="17">
        <v>0</v>
      </c>
      <c r="AO12" s="21">
        <f t="shared" ref="AO12:AO17" si="5">AM12-(AM12*AN12)</f>
        <v>109560</v>
      </c>
    </row>
    <row r="13" spans="1:41" x14ac:dyDescent="0.25">
      <c r="A13" s="18" t="s">
        <v>15</v>
      </c>
      <c r="B13" s="18" t="s">
        <v>19</v>
      </c>
      <c r="C13" s="18"/>
      <c r="D13" s="18"/>
      <c r="E13" s="18"/>
      <c r="F13" s="18"/>
      <c r="G13" s="18"/>
      <c r="H13" s="18"/>
      <c r="I13" s="18">
        <v>2</v>
      </c>
      <c r="J13" s="18"/>
      <c r="K13" s="18"/>
      <c r="L13" s="18"/>
      <c r="M13" s="18"/>
      <c r="N13" s="18"/>
      <c r="O13" s="18"/>
      <c r="P13" s="18">
        <v>2</v>
      </c>
      <c r="Q13" s="18"/>
      <c r="R13" s="18"/>
      <c r="S13" s="18"/>
      <c r="T13" s="18"/>
      <c r="U13" s="18"/>
      <c r="V13" s="18"/>
      <c r="W13" s="18">
        <v>2</v>
      </c>
      <c r="X13" s="18"/>
      <c r="Y13" s="18"/>
      <c r="Z13" s="18"/>
      <c r="AA13" s="18"/>
      <c r="AB13" s="18"/>
      <c r="AC13" s="18"/>
      <c r="AD13" s="18">
        <v>2</v>
      </c>
      <c r="AE13" s="18"/>
      <c r="AF13" s="18"/>
      <c r="AG13" s="18"/>
      <c r="AH13" s="20">
        <f t="shared" si="2"/>
        <v>8</v>
      </c>
      <c r="AI13" s="19">
        <f>IF(A13&lt;&gt;0, VLOOKUP($A13,[1]!PRODUTOS[#All], 2, FALSE), 0)</f>
        <v>1826</v>
      </c>
      <c r="AJ13" s="19" t="s">
        <v>18</v>
      </c>
      <c r="AK13" s="18">
        <f>VLOOKUP($AJ13,[1]!FATORES[#All],2,0)</f>
        <v>0.8</v>
      </c>
      <c r="AL13" s="16">
        <f t="shared" si="3"/>
        <v>1460.8000000000002</v>
      </c>
      <c r="AM13" s="16">
        <f t="shared" si="4"/>
        <v>11686.400000000001</v>
      </c>
      <c r="AN13" s="17">
        <v>0</v>
      </c>
      <c r="AO13" s="16">
        <f t="shared" si="5"/>
        <v>11686.400000000001</v>
      </c>
    </row>
    <row r="14" spans="1:41" x14ac:dyDescent="0.25">
      <c r="A14" s="18" t="s">
        <v>15</v>
      </c>
      <c r="B14" s="18" t="s">
        <v>17</v>
      </c>
      <c r="C14" s="18"/>
      <c r="D14" s="18"/>
      <c r="E14" s="18"/>
      <c r="F14" s="18"/>
      <c r="G14" s="18"/>
      <c r="H14" s="18"/>
      <c r="I14" s="18">
        <v>2</v>
      </c>
      <c r="J14" s="18"/>
      <c r="K14" s="18"/>
      <c r="L14" s="18"/>
      <c r="M14" s="18"/>
      <c r="N14" s="18"/>
      <c r="O14" s="18"/>
      <c r="P14" s="18">
        <v>2</v>
      </c>
      <c r="Q14" s="18"/>
      <c r="R14" s="18"/>
      <c r="S14" s="18"/>
      <c r="T14" s="18"/>
      <c r="U14" s="18"/>
      <c r="V14" s="18"/>
      <c r="W14" s="18">
        <v>2</v>
      </c>
      <c r="X14" s="18"/>
      <c r="Y14" s="18"/>
      <c r="Z14" s="18"/>
      <c r="AA14" s="18"/>
      <c r="AB14" s="18"/>
      <c r="AC14" s="18"/>
      <c r="AD14" s="18">
        <v>2</v>
      </c>
      <c r="AE14" s="18"/>
      <c r="AF14" s="18"/>
      <c r="AG14" s="18"/>
      <c r="AH14" s="20">
        <f t="shared" si="2"/>
        <v>8</v>
      </c>
      <c r="AI14" s="19">
        <f>IF(A14&lt;&gt;0, VLOOKUP($A14,[1]!PRODUTOS[#All], 2, FALSE), 0)</f>
        <v>1826</v>
      </c>
      <c r="AJ14" s="19" t="s">
        <v>16</v>
      </c>
      <c r="AK14" s="18">
        <f>VLOOKUP($AJ14,[1]!FATORES[#All],2,0)</f>
        <v>0.44999999999999996</v>
      </c>
      <c r="AL14" s="16">
        <f t="shared" si="3"/>
        <v>821.69999999999993</v>
      </c>
      <c r="AM14" s="16">
        <f t="shared" si="4"/>
        <v>6573.5999999999995</v>
      </c>
      <c r="AN14" s="17">
        <v>0</v>
      </c>
      <c r="AO14" s="16">
        <f t="shared" si="5"/>
        <v>6573.5999999999995</v>
      </c>
    </row>
    <row r="15" spans="1:41" x14ac:dyDescent="0.25">
      <c r="A15" s="18" t="s">
        <v>15</v>
      </c>
      <c r="B15" s="18" t="s">
        <v>14</v>
      </c>
      <c r="C15" s="18"/>
      <c r="D15" s="18"/>
      <c r="E15" s="18"/>
      <c r="F15" s="18"/>
      <c r="G15" s="18"/>
      <c r="H15" s="18"/>
      <c r="I15" s="18">
        <v>1</v>
      </c>
      <c r="J15" s="18"/>
      <c r="K15" s="18"/>
      <c r="L15" s="18"/>
      <c r="M15" s="18"/>
      <c r="N15" s="18"/>
      <c r="O15" s="18"/>
      <c r="P15" s="18">
        <v>1</v>
      </c>
      <c r="Q15" s="18"/>
      <c r="R15" s="18"/>
      <c r="S15" s="18"/>
      <c r="T15" s="18"/>
      <c r="U15" s="18"/>
      <c r="V15" s="18"/>
      <c r="W15" s="18">
        <v>1</v>
      </c>
      <c r="X15" s="18"/>
      <c r="Y15" s="18"/>
      <c r="Z15" s="18"/>
      <c r="AA15" s="18"/>
      <c r="AB15" s="18"/>
      <c r="AC15" s="18"/>
      <c r="AD15" s="18">
        <v>1</v>
      </c>
      <c r="AE15" s="18"/>
      <c r="AF15" s="18"/>
      <c r="AG15" s="18"/>
      <c r="AH15" s="20">
        <f t="shared" si="2"/>
        <v>4</v>
      </c>
      <c r="AI15" s="19">
        <f>IF(A15&lt;&gt;0, VLOOKUP($A15,[1]!PRODUTOS[#All], 2, FALSE), 0)</f>
        <v>1826</v>
      </c>
      <c r="AJ15" s="19" t="s">
        <v>13</v>
      </c>
      <c r="AK15" s="18">
        <f>VLOOKUP($AJ15,[1]!FATORES[#All],2,0)</f>
        <v>3</v>
      </c>
      <c r="AL15" s="16">
        <f t="shared" si="3"/>
        <v>5478</v>
      </c>
      <c r="AM15" s="16">
        <f t="shared" si="4"/>
        <v>21912</v>
      </c>
      <c r="AN15" s="17">
        <v>0</v>
      </c>
      <c r="AO15" s="16">
        <f t="shared" si="5"/>
        <v>21912</v>
      </c>
    </row>
    <row r="16" spans="1:41" x14ac:dyDescent="0.25">
      <c r="A16" s="18" t="s">
        <v>12</v>
      </c>
      <c r="B16" s="18" t="s">
        <v>11</v>
      </c>
      <c r="C16" s="18"/>
      <c r="D16" s="18"/>
      <c r="E16" s="18"/>
      <c r="F16" s="18"/>
      <c r="G16" s="18"/>
      <c r="H16" s="18"/>
      <c r="I16" s="18">
        <v>1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20">
        <f t="shared" si="2"/>
        <v>1</v>
      </c>
      <c r="AI16" s="19">
        <f>IF(A16&lt;&gt;0, VLOOKUP($A16,[1]!PRODUTOS[#All], 2, FALSE), 0)</f>
        <v>1500</v>
      </c>
      <c r="AJ16" s="19" t="s">
        <v>8</v>
      </c>
      <c r="AK16" s="18">
        <f>VLOOKUP($AJ16,[1]!FATORES[#All],2,0)</f>
        <v>1</v>
      </c>
      <c r="AL16" s="16">
        <f t="shared" si="3"/>
        <v>1500</v>
      </c>
      <c r="AM16" s="16">
        <f t="shared" si="4"/>
        <v>1500</v>
      </c>
      <c r="AN16" s="17">
        <v>0</v>
      </c>
      <c r="AO16" s="16">
        <f t="shared" si="5"/>
        <v>1500</v>
      </c>
    </row>
    <row r="17" spans="1:41" ht="15.75" thickBot="1" x14ac:dyDescent="0.3">
      <c r="A17" s="18" t="s">
        <v>10</v>
      </c>
      <c r="B17" s="18" t="s">
        <v>9</v>
      </c>
      <c r="C17" s="18"/>
      <c r="D17" s="18"/>
      <c r="E17" s="18"/>
      <c r="F17" s="18"/>
      <c r="G17" s="18"/>
      <c r="H17" s="18"/>
      <c r="I17" s="18"/>
      <c r="J17" s="18">
        <v>1</v>
      </c>
      <c r="K17" s="18"/>
      <c r="L17" s="18"/>
      <c r="M17" s="18"/>
      <c r="N17" s="18"/>
      <c r="O17" s="18"/>
      <c r="P17" s="18"/>
      <c r="Q17" s="18">
        <v>1</v>
      </c>
      <c r="R17" s="18"/>
      <c r="S17" s="18"/>
      <c r="T17" s="18"/>
      <c r="U17" s="18"/>
      <c r="V17" s="18"/>
      <c r="W17" s="18"/>
      <c r="X17" s="18">
        <v>1</v>
      </c>
      <c r="Y17" s="18"/>
      <c r="Z17" s="18"/>
      <c r="AA17" s="18"/>
      <c r="AB17" s="18"/>
      <c r="AC17" s="18"/>
      <c r="AD17" s="18"/>
      <c r="AE17" s="18">
        <v>1</v>
      </c>
      <c r="AF17" s="18"/>
      <c r="AG17" s="18"/>
      <c r="AH17" s="20">
        <f t="shared" si="2"/>
        <v>4</v>
      </c>
      <c r="AI17" s="19">
        <f>IF(A17&lt;&gt;0, VLOOKUP($A17,[1]!PRODUTOS[#All], 2, FALSE), 0)</f>
        <v>310</v>
      </c>
      <c r="AJ17" s="19" t="s">
        <v>8</v>
      </c>
      <c r="AK17" s="18">
        <f>VLOOKUP($AJ17,[1]!FATORES[#All],2,0)</f>
        <v>1</v>
      </c>
      <c r="AL17" s="16">
        <f t="shared" si="3"/>
        <v>310</v>
      </c>
      <c r="AM17" s="16">
        <f t="shared" si="4"/>
        <v>1240</v>
      </c>
      <c r="AN17" s="17">
        <v>0</v>
      </c>
      <c r="AO17" s="16">
        <f t="shared" si="5"/>
        <v>1240</v>
      </c>
    </row>
    <row r="18" spans="1:41" ht="16.5" thickTop="1" thickBot="1" x14ac:dyDescent="0.3">
      <c r="B18" s="15" t="s">
        <v>7</v>
      </c>
      <c r="C18" s="14">
        <f t="shared" ref="C18:AH18" si="6">SUM(C12:C17)</f>
        <v>0</v>
      </c>
      <c r="D18" s="14">
        <f t="shared" si="6"/>
        <v>0</v>
      </c>
      <c r="E18" s="14">
        <f t="shared" si="6"/>
        <v>0</v>
      </c>
      <c r="F18" s="14">
        <f t="shared" si="6"/>
        <v>0</v>
      </c>
      <c r="G18" s="14">
        <f t="shared" si="6"/>
        <v>0</v>
      </c>
      <c r="H18" s="14">
        <f t="shared" si="6"/>
        <v>0</v>
      </c>
      <c r="I18" s="14">
        <f t="shared" si="6"/>
        <v>7</v>
      </c>
      <c r="J18" s="14">
        <f t="shared" si="6"/>
        <v>1</v>
      </c>
      <c r="K18" s="14">
        <f t="shared" si="6"/>
        <v>0</v>
      </c>
      <c r="L18" s="14">
        <f t="shared" si="6"/>
        <v>0</v>
      </c>
      <c r="M18" s="14">
        <f t="shared" si="6"/>
        <v>0</v>
      </c>
      <c r="N18" s="14">
        <f t="shared" si="6"/>
        <v>0</v>
      </c>
      <c r="O18" s="14">
        <f t="shared" si="6"/>
        <v>0</v>
      </c>
      <c r="P18" s="14">
        <f t="shared" si="6"/>
        <v>6</v>
      </c>
      <c r="Q18" s="14">
        <f t="shared" si="6"/>
        <v>1</v>
      </c>
      <c r="R18" s="14">
        <f t="shared" si="6"/>
        <v>0</v>
      </c>
      <c r="S18" s="14">
        <f t="shared" si="6"/>
        <v>0</v>
      </c>
      <c r="T18" s="14">
        <f t="shared" si="6"/>
        <v>0</v>
      </c>
      <c r="U18" s="14">
        <f t="shared" si="6"/>
        <v>0</v>
      </c>
      <c r="V18" s="14">
        <f t="shared" si="6"/>
        <v>0</v>
      </c>
      <c r="W18" s="14">
        <f t="shared" si="6"/>
        <v>6</v>
      </c>
      <c r="X18" s="14">
        <f t="shared" si="6"/>
        <v>1</v>
      </c>
      <c r="Y18" s="14">
        <f t="shared" si="6"/>
        <v>0</v>
      </c>
      <c r="Z18" s="14">
        <f t="shared" si="6"/>
        <v>0</v>
      </c>
      <c r="AA18" s="14">
        <f t="shared" si="6"/>
        <v>0</v>
      </c>
      <c r="AB18" s="14">
        <f t="shared" si="6"/>
        <v>0</v>
      </c>
      <c r="AC18" s="14">
        <f t="shared" si="6"/>
        <v>0</v>
      </c>
      <c r="AD18" s="14">
        <f t="shared" si="6"/>
        <v>6</v>
      </c>
      <c r="AE18" s="14">
        <f t="shared" si="6"/>
        <v>1</v>
      </c>
      <c r="AF18" s="14">
        <f t="shared" si="6"/>
        <v>0</v>
      </c>
      <c r="AG18" s="14">
        <f t="shared" si="6"/>
        <v>0</v>
      </c>
      <c r="AH18" s="14">
        <f t="shared" si="6"/>
        <v>29</v>
      </c>
      <c r="AM18" s="13">
        <f>SUM(AM12:AM17)</f>
        <v>152472</v>
      </c>
      <c r="AO18" s="13">
        <f>SUM(AO12:AO17)</f>
        <v>152472</v>
      </c>
    </row>
    <row r="19" spans="1:41" x14ac:dyDescent="0.25">
      <c r="AL19" s="12"/>
      <c r="AM19" s="11"/>
      <c r="AN19" s="11"/>
      <c r="AO19" s="10"/>
    </row>
    <row r="20" spans="1:41" x14ac:dyDescent="0.25">
      <c r="AL20" s="33" t="s">
        <v>6</v>
      </c>
      <c r="AM20" s="34"/>
      <c r="AN20" s="35"/>
      <c r="AO20" s="9">
        <f>SUM(AL12:AL17)</f>
        <v>36960.5</v>
      </c>
    </row>
    <row r="21" spans="1:41" x14ac:dyDescent="0.25">
      <c r="AL21" s="36" t="s">
        <v>5</v>
      </c>
      <c r="AM21" s="37"/>
      <c r="AN21" s="38"/>
      <c r="AO21" s="8">
        <f>1-(AO18/AM18)</f>
        <v>0</v>
      </c>
    </row>
    <row r="22" spans="1:41" x14ac:dyDescent="0.25">
      <c r="AL22" s="39" t="s">
        <v>4</v>
      </c>
      <c r="AM22" s="40"/>
      <c r="AN22" s="41"/>
      <c r="AO22" s="7">
        <f>SUM(AO12:AO17)</f>
        <v>152472</v>
      </c>
    </row>
    <row r="23" spans="1:41" x14ac:dyDescent="0.25">
      <c r="AL23" s="46" t="s">
        <v>3</v>
      </c>
      <c r="AM23" s="47"/>
      <c r="AN23" s="6">
        <v>0.1</v>
      </c>
      <c r="AO23" s="5">
        <f>SUM(AM27*10%)</f>
        <v>13804.560000000001</v>
      </c>
    </row>
    <row r="24" spans="1:41" x14ac:dyDescent="0.25">
      <c r="AL24" s="48" t="s">
        <v>2</v>
      </c>
      <c r="AM24" s="49"/>
      <c r="AN24" s="50"/>
      <c r="AO24" s="4">
        <v>300</v>
      </c>
    </row>
    <row r="25" spans="1:41" x14ac:dyDescent="0.25">
      <c r="AL25" s="51" t="s">
        <v>1</v>
      </c>
      <c r="AM25" s="52"/>
      <c r="AN25" s="53"/>
      <c r="AO25" s="3">
        <f>SUM(AO22,AO23,AO24)</f>
        <v>166576.56</v>
      </c>
    </row>
    <row r="27" spans="1:41" x14ac:dyDescent="0.25">
      <c r="AL27" s="2" t="s">
        <v>0</v>
      </c>
      <c r="AM27" s="1">
        <f>SUM(AO12,AO14,AO15)</f>
        <v>138045.6</v>
      </c>
    </row>
    <row r="30" spans="1:41" ht="15.75" x14ac:dyDescent="0.25">
      <c r="A30" s="59" t="s">
        <v>36</v>
      </c>
    </row>
  </sheetData>
  <mergeCells count="21">
    <mergeCell ref="AO10:AO11"/>
    <mergeCell ref="AJ10:AJ11"/>
    <mergeCell ref="A9:A11"/>
    <mergeCell ref="C9:AG9"/>
    <mergeCell ref="AH10:AH11"/>
    <mergeCell ref="B9:B11"/>
    <mergeCell ref="AI10:AI11"/>
    <mergeCell ref="AK10:AK11"/>
    <mergeCell ref="AL23:AM23"/>
    <mergeCell ref="AL24:AN24"/>
    <mergeCell ref="AL25:AN25"/>
    <mergeCell ref="B4:O4"/>
    <mergeCell ref="B5:O5"/>
    <mergeCell ref="B7:O7"/>
    <mergeCell ref="B6:O6"/>
    <mergeCell ref="AL20:AN20"/>
    <mergeCell ref="AL21:AN21"/>
    <mergeCell ref="AL22:AN22"/>
    <mergeCell ref="AL10:AL11"/>
    <mergeCell ref="AM10:AM11"/>
    <mergeCell ref="AN10:AN11"/>
  </mergeCells>
  <conditionalFormatting sqref="C10:AG10">
    <cfRule type="expression" dxfId="1" priority="1">
      <formula>WEEKDAY(C10,2)&gt;5</formula>
    </cfRule>
  </conditionalFormatting>
  <conditionalFormatting sqref="C11:AG11">
    <cfRule type="expression" dxfId="0" priority="2">
      <formula>WEEKDAY(C10,2)&gt;5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 One drive</dc:creator>
  <cp:lastModifiedBy>Larissa do Amparo Costa</cp:lastModifiedBy>
  <dcterms:created xsi:type="dcterms:W3CDTF">2026-01-23T17:50:32Z</dcterms:created>
  <dcterms:modified xsi:type="dcterms:W3CDTF">2026-01-23T21:49:04Z</dcterms:modified>
</cp:coreProperties>
</file>